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jaredsmith/Documents/Jared/genealogy/DNA/Y-DNA/"/>
    </mc:Choice>
  </mc:AlternateContent>
  <xr:revisionPtr revIDLastSave="0" documentId="13_ncr:1_{AF09ADFB-72CA-0146-AC37-871E36B5413B}" xr6:coauthVersionLast="47" xr6:coauthVersionMax="47" xr10:uidLastSave="{00000000-0000-0000-0000-000000000000}"/>
  <bookViews>
    <workbookView xWindow="0" yWindow="460" windowWidth="34700" windowHeight="20080" tabRatio="500" xr2:uid="{00000000-000D-0000-FFFF-FFFF00000000}"/>
  </bookViews>
  <sheets>
    <sheet name="Aging" sheetId="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8" i="2" l="1"/>
  <c r="C49" i="2"/>
  <c r="C50" i="2"/>
  <c r="C51" i="2"/>
  <c r="C52" i="2"/>
  <c r="C57" i="2"/>
  <c r="AB32" i="2"/>
  <c r="AB18" i="2"/>
  <c r="AB21" i="2"/>
  <c r="D48" i="2" l="1"/>
  <c r="F48" i="2" s="1"/>
  <c r="E48" i="2"/>
  <c r="D51" i="2"/>
  <c r="F51" i="2" s="1"/>
  <c r="AB3" i="2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9" i="2"/>
  <c r="AB20" i="2"/>
  <c r="AB22" i="2"/>
  <c r="AB23" i="2"/>
  <c r="AB24" i="2"/>
  <c r="AB25" i="2"/>
  <c r="AB26" i="2"/>
  <c r="AB27" i="2"/>
  <c r="AB28" i="2"/>
  <c r="AB29" i="2"/>
  <c r="AB30" i="2"/>
  <c r="AB31" i="2"/>
  <c r="AB2" i="2"/>
  <c r="C44" i="2"/>
  <c r="E44" i="2" s="1"/>
  <c r="C41" i="2"/>
  <c r="E41" i="2" s="1"/>
  <c r="C38" i="2"/>
  <c r="E38" i="2" s="1"/>
  <c r="C37" i="2"/>
  <c r="E37" i="2" s="1"/>
  <c r="C36" i="2"/>
  <c r="E36" i="2" s="1"/>
  <c r="C35" i="2"/>
  <c r="E35" i="2" s="1"/>
  <c r="C56" i="2"/>
  <c r="E56" i="2" s="1"/>
  <c r="C55" i="2"/>
  <c r="E55" i="2" s="1"/>
  <c r="C54" i="2"/>
  <c r="E54" i="2" s="1"/>
  <c r="C53" i="2"/>
  <c r="E53" i="2" s="1"/>
  <c r="E52" i="2"/>
  <c r="D49" i="2"/>
  <c r="D50" i="2"/>
  <c r="C47" i="2"/>
  <c r="D47" i="2" s="1"/>
  <c r="C45" i="2"/>
  <c r="D45" i="2" s="1"/>
  <c r="F45" i="2" s="1"/>
  <c r="C46" i="2"/>
  <c r="D46" i="2" s="1"/>
  <c r="F46" i="2" s="1"/>
  <c r="C39" i="2"/>
  <c r="E39" i="2" s="1"/>
  <c r="C43" i="2"/>
  <c r="E43" i="2" s="1"/>
  <c r="C42" i="2"/>
  <c r="E42" i="2" s="1"/>
  <c r="C40" i="2"/>
  <c r="E40" i="2" s="1"/>
  <c r="AB34" i="2" l="1"/>
  <c r="D44" i="2"/>
  <c r="F44" i="2" s="1"/>
  <c r="E51" i="2"/>
  <c r="D43" i="2"/>
  <c r="F43" i="2" s="1"/>
  <c r="E50" i="2"/>
  <c r="D42" i="2"/>
  <c r="E49" i="2"/>
  <c r="D35" i="2"/>
  <c r="F35" i="2" s="1"/>
  <c r="D41" i="2"/>
  <c r="F41" i="2" s="1"/>
  <c r="E47" i="2"/>
  <c r="D57" i="2"/>
  <c r="F57" i="2" s="1"/>
  <c r="D40" i="2"/>
  <c r="F40" i="2" s="1"/>
  <c r="E46" i="2"/>
  <c r="D56" i="2"/>
  <c r="F56" i="2" s="1"/>
  <c r="D39" i="2"/>
  <c r="F39" i="2" s="1"/>
  <c r="E45" i="2"/>
  <c r="D55" i="2"/>
  <c r="F55" i="2" s="1"/>
  <c r="D38" i="2"/>
  <c r="F38" i="2" s="1"/>
  <c r="D54" i="2"/>
  <c r="F54" i="2" s="1"/>
  <c r="D37" i="2"/>
  <c r="F37" i="2" s="1"/>
  <c r="D53" i="2"/>
  <c r="F53" i="2" s="1"/>
  <c r="D36" i="2"/>
  <c r="F36" i="2" s="1"/>
  <c r="D52" i="2"/>
  <c r="F52" i="2" s="1"/>
  <c r="E57" i="2"/>
  <c r="F47" i="2"/>
  <c r="F50" i="2"/>
  <c r="F49" i="2"/>
  <c r="F42" i="2"/>
  <c r="I34" i="2" l="1"/>
  <c r="H34" i="2"/>
  <c r="G34" i="2"/>
  <c r="H57" i="2" l="1"/>
  <c r="K57" i="2" s="1"/>
  <c r="H48" i="2"/>
  <c r="K48" i="2" s="1"/>
  <c r="G57" i="2"/>
  <c r="J57" i="2" s="1"/>
  <c r="G48" i="2"/>
  <c r="J48" i="2" s="1"/>
  <c r="I57" i="2"/>
  <c r="L57" i="2" s="1"/>
  <c r="I48" i="2"/>
  <c r="L48" i="2" s="1"/>
  <c r="G38" i="2"/>
  <c r="J38" i="2" s="1"/>
  <c r="G36" i="2"/>
  <c r="J36" i="2" s="1"/>
  <c r="G35" i="2"/>
  <c r="J35" i="2" s="1"/>
  <c r="G51" i="2"/>
  <c r="J51" i="2" s="1"/>
  <c r="G50" i="2"/>
  <c r="J50" i="2" s="1"/>
  <c r="G49" i="2"/>
  <c r="J49" i="2" s="1"/>
  <c r="G47" i="2"/>
  <c r="J47" i="2" s="1"/>
  <c r="G46" i="2"/>
  <c r="J46" i="2" s="1"/>
  <c r="G45" i="2"/>
  <c r="J45" i="2" s="1"/>
  <c r="G44" i="2"/>
  <c r="J44" i="2" s="1"/>
  <c r="G43" i="2"/>
  <c r="J43" i="2" s="1"/>
  <c r="G39" i="2"/>
  <c r="J39" i="2" s="1"/>
  <c r="G56" i="2"/>
  <c r="J56" i="2" s="1"/>
  <c r="G54" i="2"/>
  <c r="J54" i="2" s="1"/>
  <c r="G42" i="2"/>
  <c r="J42" i="2" s="1"/>
  <c r="G41" i="2"/>
  <c r="J41" i="2" s="1"/>
  <c r="G55" i="2"/>
  <c r="J55" i="2" s="1"/>
  <c r="G40" i="2"/>
  <c r="J40" i="2" s="1"/>
  <c r="G52" i="2"/>
  <c r="J52" i="2" s="1"/>
  <c r="G37" i="2"/>
  <c r="J37" i="2" s="1"/>
  <c r="G53" i="2"/>
  <c r="J53" i="2" s="1"/>
  <c r="H41" i="2"/>
  <c r="K41" i="2" s="1"/>
  <c r="H44" i="2"/>
  <c r="K44" i="2" s="1"/>
  <c r="H45" i="2"/>
  <c r="K45" i="2" s="1"/>
  <c r="H46" i="2"/>
  <c r="K46" i="2" s="1"/>
  <c r="H47" i="2"/>
  <c r="K47" i="2" s="1"/>
  <c r="H49" i="2"/>
  <c r="K49" i="2" s="1"/>
  <c r="H50" i="2"/>
  <c r="K50" i="2" s="1"/>
  <c r="H51" i="2"/>
  <c r="K51" i="2" s="1"/>
  <c r="H36" i="2"/>
  <c r="K36" i="2" s="1"/>
  <c r="H37" i="2"/>
  <c r="K37" i="2" s="1"/>
  <c r="H55" i="2"/>
  <c r="K55" i="2" s="1"/>
  <c r="H42" i="2"/>
  <c r="K42" i="2" s="1"/>
  <c r="H35" i="2"/>
  <c r="K35" i="2" s="1"/>
  <c r="H38" i="2"/>
  <c r="K38" i="2" s="1"/>
  <c r="H56" i="2"/>
  <c r="K56" i="2" s="1"/>
  <c r="H39" i="2"/>
  <c r="K39" i="2" s="1"/>
  <c r="H54" i="2"/>
  <c r="K54" i="2" s="1"/>
  <c r="H40" i="2"/>
  <c r="K40" i="2" s="1"/>
  <c r="H52" i="2"/>
  <c r="K52" i="2" s="1"/>
  <c r="H43" i="2"/>
  <c r="K43" i="2" s="1"/>
  <c r="H53" i="2"/>
  <c r="K53" i="2" s="1"/>
  <c r="I44" i="2"/>
  <c r="L44" i="2" s="1"/>
  <c r="I49" i="2"/>
  <c r="L49" i="2" s="1"/>
  <c r="I50" i="2"/>
  <c r="L50" i="2" s="1"/>
  <c r="I51" i="2"/>
  <c r="L51" i="2" s="1"/>
  <c r="I52" i="2"/>
  <c r="L52" i="2" s="1"/>
  <c r="I36" i="2"/>
  <c r="L36" i="2" s="1"/>
  <c r="I37" i="2"/>
  <c r="L37" i="2" s="1"/>
  <c r="I38" i="2"/>
  <c r="L38" i="2" s="1"/>
  <c r="I39" i="2"/>
  <c r="L39" i="2" s="1"/>
  <c r="I56" i="2"/>
  <c r="L56" i="2" s="1"/>
  <c r="I40" i="2"/>
  <c r="L40" i="2" s="1"/>
  <c r="I35" i="2"/>
  <c r="L35" i="2" s="1"/>
  <c r="I41" i="2"/>
  <c r="L41" i="2" s="1"/>
  <c r="I55" i="2"/>
  <c r="L55" i="2" s="1"/>
  <c r="I54" i="2"/>
  <c r="L54" i="2" s="1"/>
  <c r="I53" i="2"/>
  <c r="L53" i="2" s="1"/>
  <c r="I43" i="2"/>
  <c r="L43" i="2" s="1"/>
  <c r="I45" i="2"/>
  <c r="L45" i="2" s="1"/>
  <c r="I42" i="2"/>
  <c r="L42" i="2" s="1"/>
  <c r="I47" i="2"/>
  <c r="L47" i="2" s="1"/>
  <c r="I46" i="2"/>
  <c r="L46" i="2" s="1"/>
</calcChain>
</file>

<file path=xl/sharedStrings.xml><?xml version="1.0" encoding="utf-8"?>
<sst xmlns="http://schemas.openxmlformats.org/spreadsheetml/2006/main" count="131" uniqueCount="73">
  <si>
    <t>Name</t>
  </si>
  <si>
    <t>Kit #</t>
  </si>
  <si>
    <t>Hayes</t>
  </si>
  <si>
    <t>Hays</t>
  </si>
  <si>
    <t>Pillsbury</t>
  </si>
  <si>
    <t>Merrick</t>
  </si>
  <si>
    <t>Thomas</t>
  </si>
  <si>
    <t>Phillips</t>
  </si>
  <si>
    <t>Bennett</t>
  </si>
  <si>
    <t>M. Hartley</t>
  </si>
  <si>
    <t>Smith</t>
  </si>
  <si>
    <t>N28178</t>
  </si>
  <si>
    <t>Z16854</t>
  </si>
  <si>
    <t>A11132</t>
  </si>
  <si>
    <t>Z17911</t>
  </si>
  <si>
    <t>Z16343</t>
  </si>
  <si>
    <t>Z16357</t>
  </si>
  <si>
    <t>TOTAL</t>
  </si>
  <si>
    <t>A11138</t>
  </si>
  <si>
    <t>TOTAL AVG</t>
  </si>
  <si>
    <t>C. Pillsbury</t>
  </si>
  <si>
    <t>BY13850</t>
  </si>
  <si>
    <t>L Smith</t>
  </si>
  <si>
    <t>Date (3000)</t>
  </si>
  <si>
    <t>BY19970</t>
  </si>
  <si>
    <t>Terminal SNP</t>
  </si>
  <si>
    <t>ZS352</t>
  </si>
  <si>
    <t>BY13845</t>
  </si>
  <si>
    <t>BY11565</t>
  </si>
  <si>
    <t>FGC33966</t>
  </si>
  <si>
    <t>B23349</t>
  </si>
  <si>
    <t>BY78456</t>
  </si>
  <si>
    <t>B423030</t>
  </si>
  <si>
    <t>Laurie</t>
  </si>
  <si>
    <t>FT135561</t>
  </si>
  <si>
    <t>FT225247</t>
  </si>
  <si>
    <t>Y39742</t>
  </si>
  <si>
    <t>Mustapha</t>
  </si>
  <si>
    <t>B149725</t>
  </si>
  <si>
    <t>Meacham</t>
  </si>
  <si>
    <t>FT418044</t>
  </si>
  <si>
    <t>FT131597</t>
  </si>
  <si>
    <t>McBee</t>
  </si>
  <si>
    <t>Goff</t>
  </si>
  <si>
    <t>B760493</t>
  </si>
  <si>
    <t>FTB44077</t>
  </si>
  <si>
    <t>Williams</t>
  </si>
  <si>
    <t>B664386</t>
  </si>
  <si>
    <t>Davis</t>
  </si>
  <si>
    <t>N268465</t>
  </si>
  <si>
    <t>McCullers</t>
  </si>
  <si>
    <t>FT94840</t>
  </si>
  <si>
    <t>FGC82702</t>
  </si>
  <si>
    <t>FT303171</t>
  </si>
  <si>
    <t>BY11595</t>
  </si>
  <si>
    <t>Variants at SNP block</t>
  </si>
  <si>
    <t>Avg. Variants Below Block</t>
  </si>
  <si>
    <t>Date (3900)</t>
  </si>
  <si>
    <t>Date (3500)</t>
  </si>
  <si>
    <t>Variants*71 years</t>
  </si>
  <si>
    <t>Avg. Private Variants</t>
  </si>
  <si>
    <t>St. Dev.</t>
  </si>
  <si>
    <t xml:space="preserve"> Begin/Formed Age</t>
  </si>
  <si>
    <t>End/TMRCA Age</t>
  </si>
  <si>
    <t>Age (3000)</t>
  </si>
  <si>
    <t>Age (3500)</t>
  </si>
  <si>
    <t>Age (3900 - Iain McDonald)</t>
  </si>
  <si>
    <t>A11134</t>
  </si>
  <si>
    <t>Mawdsley</t>
  </si>
  <si>
    <t>S. Hartley</t>
  </si>
  <si>
    <t>Jo. Hartley</t>
  </si>
  <si>
    <t>Ja. Hartley</t>
  </si>
  <si>
    <t>B. Phillips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</si>
</sst>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33333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E6D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1" fontId="0" fillId="0" borderId="0" xfId="0" applyNumberFormat="1"/>
    <xf numFmtId="164" fontId="1" fillId="0" borderId="0" xfId="0" applyNumberFormat="1" applyFont="1" applyAlignment="1">
      <alignment horizontal="right" indent="1"/>
    </xf>
    <xf numFmtId="0" fontId="0" fillId="0" borderId="0" xfId="0" applyFont="1"/>
    <xf numFmtId="0" fontId="2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2" fillId="5" borderId="0" xfId="0" applyFont="1" applyFill="1" applyAlignment="1">
      <alignment horizontal="left"/>
    </xf>
    <xf numFmtId="0" fontId="1" fillId="5" borderId="0" xfId="0" applyFont="1" applyFill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horizontal="left"/>
    </xf>
    <xf numFmtId="2" fontId="0" fillId="0" borderId="0" xfId="0" applyNumberForma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7"/>
  <colors>
    <mruColors>
      <color rgb="FFFFE6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3C5B9-183B-4F40-A51B-B809CA42F616}">
  <dimension ref="A1:AB57"/>
  <sheetViews>
    <sheetView tabSelected="1" workbookViewId="0"/>
  </sheetViews>
  <sheetFormatPr baseColWidth="10" defaultRowHeight="16" x14ac:dyDescent="0.2"/>
  <cols>
    <col min="1" max="2" width="20.5" customWidth="1"/>
    <col min="3" max="3" width="23.6640625" customWidth="1"/>
    <col min="4" max="4" width="17.5" customWidth="1"/>
    <col min="5" max="5" width="15.1640625" customWidth="1"/>
    <col min="6" max="6" width="14" customWidth="1"/>
    <col min="7" max="7" width="10.6640625" customWidth="1"/>
    <col min="28" max="28" width="14.1640625" bestFit="1" customWidth="1"/>
  </cols>
  <sheetData>
    <row r="1" spans="1:28" x14ac:dyDescent="0.2">
      <c r="A1" t="s">
        <v>1</v>
      </c>
      <c r="B1" t="s">
        <v>25</v>
      </c>
      <c r="C1" t="s">
        <v>0</v>
      </c>
      <c r="D1" t="s">
        <v>60</v>
      </c>
      <c r="E1" t="s">
        <v>27</v>
      </c>
      <c r="F1" t="s">
        <v>26</v>
      </c>
      <c r="G1" t="s">
        <v>21</v>
      </c>
      <c r="H1" t="s">
        <v>12</v>
      </c>
      <c r="I1" t="s">
        <v>54</v>
      </c>
      <c r="J1" t="s">
        <v>34</v>
      </c>
      <c r="K1" t="s">
        <v>31</v>
      </c>
      <c r="L1" t="s">
        <v>53</v>
      </c>
      <c r="M1" t="s">
        <v>29</v>
      </c>
      <c r="N1" t="s">
        <v>45</v>
      </c>
      <c r="O1" t="s">
        <v>52</v>
      </c>
      <c r="P1" t="s">
        <v>51</v>
      </c>
      <c r="Q1" t="s">
        <v>35</v>
      </c>
      <c r="R1" t="s">
        <v>67</v>
      </c>
      <c r="S1" t="s">
        <v>13</v>
      </c>
      <c r="T1" t="s">
        <v>18</v>
      </c>
      <c r="U1" t="s">
        <v>14</v>
      </c>
      <c r="V1" t="s">
        <v>15</v>
      </c>
      <c r="W1" t="s">
        <v>40</v>
      </c>
      <c r="X1" t="s">
        <v>41</v>
      </c>
      <c r="Y1" t="s">
        <v>36</v>
      </c>
      <c r="Z1" t="s">
        <v>24</v>
      </c>
      <c r="AA1" t="s">
        <v>16</v>
      </c>
      <c r="AB1" s="1" t="s">
        <v>17</v>
      </c>
    </row>
    <row r="2" spans="1:28" x14ac:dyDescent="0.2">
      <c r="A2" s="9">
        <v>95100</v>
      </c>
      <c r="B2" s="9" t="s">
        <v>26</v>
      </c>
      <c r="C2" s="9" t="s">
        <v>2</v>
      </c>
      <c r="D2" s="13">
        <v>6</v>
      </c>
      <c r="E2" s="13"/>
      <c r="F2">
        <v>4</v>
      </c>
      <c r="H2">
        <v>6</v>
      </c>
      <c r="V2">
        <v>33</v>
      </c>
      <c r="AA2">
        <v>3</v>
      </c>
      <c r="AB2">
        <f t="shared" ref="AB2:AB31" si="0">SUM(D2:AA2)</f>
        <v>52</v>
      </c>
    </row>
    <row r="3" spans="1:28" x14ac:dyDescent="0.2">
      <c r="A3" s="9" t="s">
        <v>11</v>
      </c>
      <c r="B3" s="9" t="s">
        <v>27</v>
      </c>
      <c r="C3" s="9" t="s">
        <v>3</v>
      </c>
      <c r="D3" s="13">
        <v>3</v>
      </c>
      <c r="E3" s="13">
        <v>2</v>
      </c>
      <c r="F3">
        <v>4</v>
      </c>
      <c r="H3">
        <v>6</v>
      </c>
      <c r="V3">
        <v>33</v>
      </c>
      <c r="AA3">
        <v>3</v>
      </c>
      <c r="AB3">
        <f t="shared" si="0"/>
        <v>51</v>
      </c>
    </row>
    <row r="4" spans="1:28" x14ac:dyDescent="0.2">
      <c r="A4" s="9">
        <v>132342</v>
      </c>
      <c r="B4" s="9" t="s">
        <v>21</v>
      </c>
      <c r="C4" s="9" t="s">
        <v>4</v>
      </c>
      <c r="D4" s="13">
        <v>1</v>
      </c>
      <c r="E4" s="13"/>
      <c r="G4">
        <v>2</v>
      </c>
      <c r="H4">
        <v>6</v>
      </c>
      <c r="V4">
        <v>33</v>
      </c>
      <c r="AA4">
        <v>3</v>
      </c>
      <c r="AB4">
        <f t="shared" si="0"/>
        <v>45</v>
      </c>
    </row>
    <row r="5" spans="1:28" x14ac:dyDescent="0.2">
      <c r="A5" s="10">
        <v>601582</v>
      </c>
      <c r="B5" s="9" t="s">
        <v>21</v>
      </c>
      <c r="C5" s="9" t="s">
        <v>20</v>
      </c>
      <c r="D5" s="13">
        <v>1</v>
      </c>
      <c r="E5" s="13"/>
      <c r="G5">
        <v>2</v>
      </c>
      <c r="H5">
        <v>6</v>
      </c>
      <c r="V5">
        <v>33</v>
      </c>
      <c r="AA5">
        <v>3</v>
      </c>
      <c r="AB5">
        <f t="shared" si="0"/>
        <v>45</v>
      </c>
    </row>
    <row r="6" spans="1:28" x14ac:dyDescent="0.2">
      <c r="A6" s="7">
        <v>147436</v>
      </c>
      <c r="B6" s="8" t="s">
        <v>28</v>
      </c>
      <c r="C6" s="8" t="s">
        <v>43</v>
      </c>
      <c r="D6" s="13">
        <v>16</v>
      </c>
      <c r="E6" s="13"/>
      <c r="I6">
        <v>7</v>
      </c>
      <c r="P6">
        <v>6</v>
      </c>
      <c r="U6">
        <v>2</v>
      </c>
      <c r="V6">
        <v>33</v>
      </c>
      <c r="AA6">
        <v>3</v>
      </c>
      <c r="AB6">
        <f t="shared" si="0"/>
        <v>67</v>
      </c>
    </row>
    <row r="7" spans="1:28" x14ac:dyDescent="0.2">
      <c r="A7" s="8">
        <v>250219</v>
      </c>
      <c r="B7" s="8" t="s">
        <v>28</v>
      </c>
      <c r="C7" s="8" t="s">
        <v>5</v>
      </c>
      <c r="D7" s="13">
        <v>16</v>
      </c>
      <c r="E7" s="13"/>
      <c r="I7">
        <v>7</v>
      </c>
      <c r="P7">
        <v>6</v>
      </c>
      <c r="U7">
        <v>2</v>
      </c>
      <c r="V7">
        <v>33</v>
      </c>
      <c r="AA7">
        <v>3</v>
      </c>
      <c r="AB7">
        <f t="shared" si="0"/>
        <v>67</v>
      </c>
    </row>
    <row r="8" spans="1:28" x14ac:dyDescent="0.2">
      <c r="A8" s="8" t="s">
        <v>44</v>
      </c>
      <c r="B8" s="8" t="s">
        <v>45</v>
      </c>
      <c r="C8" s="8" t="s">
        <v>46</v>
      </c>
      <c r="D8" s="13">
        <v>7</v>
      </c>
      <c r="E8" s="13"/>
      <c r="N8">
        <v>7</v>
      </c>
      <c r="O8">
        <v>1</v>
      </c>
      <c r="P8">
        <v>6</v>
      </c>
      <c r="U8">
        <v>2</v>
      </c>
      <c r="V8">
        <v>33</v>
      </c>
      <c r="AA8">
        <v>3</v>
      </c>
      <c r="AB8">
        <f t="shared" si="0"/>
        <v>59</v>
      </c>
    </row>
    <row r="9" spans="1:28" x14ac:dyDescent="0.2">
      <c r="A9" s="8" t="s">
        <v>47</v>
      </c>
      <c r="B9" s="8" t="s">
        <v>45</v>
      </c>
      <c r="C9" s="8" t="s">
        <v>48</v>
      </c>
      <c r="D9" s="13">
        <v>7</v>
      </c>
      <c r="E9" s="13"/>
      <c r="N9">
        <v>7</v>
      </c>
      <c r="O9">
        <v>1</v>
      </c>
      <c r="P9">
        <v>6</v>
      </c>
      <c r="U9">
        <v>2</v>
      </c>
      <c r="V9">
        <v>33</v>
      </c>
      <c r="AA9">
        <v>3</v>
      </c>
      <c r="AB9">
        <f t="shared" si="0"/>
        <v>59</v>
      </c>
    </row>
    <row r="10" spans="1:28" x14ac:dyDescent="0.2">
      <c r="A10" s="8">
        <v>8633</v>
      </c>
      <c r="B10" s="8" t="s">
        <v>29</v>
      </c>
      <c r="C10" s="8" t="s">
        <v>6</v>
      </c>
      <c r="D10" s="13">
        <v>4</v>
      </c>
      <c r="E10" s="13"/>
      <c r="M10">
        <v>7</v>
      </c>
      <c r="O10">
        <v>1</v>
      </c>
      <c r="P10">
        <v>6</v>
      </c>
      <c r="U10">
        <v>2</v>
      </c>
      <c r="V10">
        <v>33</v>
      </c>
      <c r="AA10">
        <v>3</v>
      </c>
      <c r="AB10">
        <f t="shared" si="0"/>
        <v>56</v>
      </c>
    </row>
    <row r="11" spans="1:28" x14ac:dyDescent="0.2">
      <c r="A11" s="8">
        <v>22058</v>
      </c>
      <c r="B11" s="8" t="s">
        <v>29</v>
      </c>
      <c r="C11" s="8" t="s">
        <v>6</v>
      </c>
      <c r="D11" s="13">
        <v>4</v>
      </c>
      <c r="E11" s="13"/>
      <c r="M11">
        <v>7</v>
      </c>
      <c r="O11">
        <v>1</v>
      </c>
      <c r="P11">
        <v>6</v>
      </c>
      <c r="U11">
        <v>2</v>
      </c>
      <c r="V11">
        <v>33</v>
      </c>
      <c r="AA11">
        <v>3</v>
      </c>
      <c r="AB11">
        <f t="shared" si="0"/>
        <v>56</v>
      </c>
    </row>
    <row r="12" spans="1:28" x14ac:dyDescent="0.2">
      <c r="A12" s="8">
        <v>160637</v>
      </c>
      <c r="B12" s="8" t="s">
        <v>31</v>
      </c>
      <c r="C12" s="8" t="s">
        <v>72</v>
      </c>
      <c r="D12" s="13">
        <v>3</v>
      </c>
      <c r="E12" s="13"/>
      <c r="K12">
        <v>13</v>
      </c>
      <c r="L12">
        <v>1</v>
      </c>
      <c r="P12">
        <v>6</v>
      </c>
      <c r="U12">
        <v>2</v>
      </c>
      <c r="V12">
        <v>33</v>
      </c>
      <c r="AA12">
        <v>3</v>
      </c>
      <c r="AB12">
        <f t="shared" si="0"/>
        <v>61</v>
      </c>
    </row>
    <row r="13" spans="1:28" x14ac:dyDescent="0.2">
      <c r="A13" s="8" t="s">
        <v>30</v>
      </c>
      <c r="B13" s="8" t="s">
        <v>31</v>
      </c>
      <c r="C13" s="8" t="s">
        <v>7</v>
      </c>
      <c r="D13">
        <v>3</v>
      </c>
      <c r="K13">
        <v>13</v>
      </c>
      <c r="L13">
        <v>1</v>
      </c>
      <c r="P13">
        <v>6</v>
      </c>
      <c r="U13">
        <v>2</v>
      </c>
      <c r="V13">
        <v>33</v>
      </c>
      <c r="AA13">
        <v>3</v>
      </c>
      <c r="AB13">
        <f t="shared" si="0"/>
        <v>61</v>
      </c>
    </row>
    <row r="14" spans="1:28" x14ac:dyDescent="0.2">
      <c r="A14" s="8" t="s">
        <v>32</v>
      </c>
      <c r="B14" s="8" t="s">
        <v>31</v>
      </c>
      <c r="C14" s="8" t="s">
        <v>33</v>
      </c>
      <c r="D14">
        <v>3</v>
      </c>
      <c r="K14">
        <v>13</v>
      </c>
      <c r="L14">
        <v>1</v>
      </c>
      <c r="P14">
        <v>6</v>
      </c>
      <c r="U14">
        <v>2</v>
      </c>
      <c r="V14">
        <v>33</v>
      </c>
      <c r="AA14">
        <v>3</v>
      </c>
      <c r="AB14">
        <f t="shared" si="0"/>
        <v>61</v>
      </c>
    </row>
    <row r="15" spans="1:28" x14ac:dyDescent="0.2">
      <c r="A15" s="8">
        <v>476765</v>
      </c>
      <c r="B15" s="8" t="s">
        <v>34</v>
      </c>
      <c r="C15" s="8" t="s">
        <v>8</v>
      </c>
      <c r="D15">
        <v>11</v>
      </c>
      <c r="J15">
        <v>4</v>
      </c>
      <c r="L15">
        <v>1</v>
      </c>
      <c r="P15">
        <v>6</v>
      </c>
      <c r="U15">
        <v>2</v>
      </c>
      <c r="V15">
        <v>33</v>
      </c>
      <c r="AA15">
        <v>3</v>
      </c>
      <c r="AB15">
        <f t="shared" si="0"/>
        <v>60</v>
      </c>
    </row>
    <row r="16" spans="1:28" x14ac:dyDescent="0.2">
      <c r="A16" s="8" t="s">
        <v>49</v>
      </c>
      <c r="B16" s="8" t="s">
        <v>34</v>
      </c>
      <c r="C16" s="8" t="s">
        <v>50</v>
      </c>
      <c r="D16">
        <v>11</v>
      </c>
      <c r="J16">
        <v>4</v>
      </c>
      <c r="L16">
        <v>1</v>
      </c>
      <c r="P16">
        <v>6</v>
      </c>
      <c r="U16">
        <v>2</v>
      </c>
      <c r="V16">
        <v>33</v>
      </c>
      <c r="AA16">
        <v>3</v>
      </c>
      <c r="AB16">
        <f t="shared" si="0"/>
        <v>60</v>
      </c>
    </row>
    <row r="17" spans="1:28" x14ac:dyDescent="0.2">
      <c r="A17" s="6">
        <v>307773</v>
      </c>
      <c r="B17" s="6" t="s">
        <v>18</v>
      </c>
      <c r="C17" s="6" t="s">
        <v>10</v>
      </c>
      <c r="D17">
        <v>11</v>
      </c>
      <c r="T17">
        <v>1</v>
      </c>
      <c r="U17">
        <v>2</v>
      </c>
      <c r="V17">
        <v>33</v>
      </c>
      <c r="AA17">
        <v>3</v>
      </c>
      <c r="AB17">
        <f t="shared" si="0"/>
        <v>50</v>
      </c>
    </row>
    <row r="18" spans="1:28" x14ac:dyDescent="0.2">
      <c r="A18" s="6">
        <v>473291</v>
      </c>
      <c r="B18" s="6" t="s">
        <v>13</v>
      </c>
      <c r="C18" s="6" t="s">
        <v>68</v>
      </c>
      <c r="D18">
        <v>6</v>
      </c>
      <c r="S18">
        <v>8</v>
      </c>
      <c r="T18">
        <v>1</v>
      </c>
      <c r="U18">
        <v>2</v>
      </c>
      <c r="V18">
        <v>33</v>
      </c>
      <c r="AA18">
        <v>3</v>
      </c>
      <c r="AB18">
        <f t="shared" si="0"/>
        <v>53</v>
      </c>
    </row>
    <row r="19" spans="1:28" x14ac:dyDescent="0.2">
      <c r="A19" s="6">
        <v>617805</v>
      </c>
      <c r="B19" s="6" t="s">
        <v>67</v>
      </c>
      <c r="C19" s="6" t="s">
        <v>9</v>
      </c>
      <c r="D19" s="5">
        <v>2</v>
      </c>
      <c r="E19" s="5"/>
      <c r="R19">
        <v>2</v>
      </c>
      <c r="S19">
        <v>8</v>
      </c>
      <c r="T19">
        <v>1</v>
      </c>
      <c r="U19">
        <v>2</v>
      </c>
      <c r="V19">
        <v>33</v>
      </c>
      <c r="AA19">
        <v>3</v>
      </c>
      <c r="AB19">
        <f t="shared" si="0"/>
        <v>51</v>
      </c>
    </row>
    <row r="20" spans="1:28" x14ac:dyDescent="0.2">
      <c r="A20" s="6">
        <v>372104</v>
      </c>
      <c r="B20" s="6" t="s">
        <v>67</v>
      </c>
      <c r="C20" s="6" t="s">
        <v>69</v>
      </c>
      <c r="D20" s="5">
        <v>2</v>
      </c>
      <c r="E20" s="5"/>
      <c r="R20">
        <v>2</v>
      </c>
      <c r="S20">
        <v>8</v>
      </c>
      <c r="T20">
        <v>1</v>
      </c>
      <c r="U20">
        <v>2</v>
      </c>
      <c r="V20">
        <v>33</v>
      </c>
      <c r="AA20">
        <v>3</v>
      </c>
      <c r="AB20">
        <f t="shared" si="0"/>
        <v>51</v>
      </c>
    </row>
    <row r="21" spans="1:28" x14ac:dyDescent="0.2">
      <c r="A21" s="6">
        <v>293533</v>
      </c>
      <c r="B21" s="6" t="s">
        <v>67</v>
      </c>
      <c r="C21" s="6" t="s">
        <v>70</v>
      </c>
      <c r="D21" s="5">
        <v>2</v>
      </c>
      <c r="E21" s="5"/>
      <c r="R21">
        <v>2</v>
      </c>
      <c r="S21">
        <v>8</v>
      </c>
      <c r="T21">
        <v>1</v>
      </c>
      <c r="U21">
        <v>2</v>
      </c>
      <c r="V21">
        <v>33</v>
      </c>
      <c r="AA21">
        <v>3</v>
      </c>
      <c r="AB21">
        <f t="shared" si="0"/>
        <v>51</v>
      </c>
    </row>
    <row r="22" spans="1:28" x14ac:dyDescent="0.2">
      <c r="A22" s="6">
        <v>275990</v>
      </c>
      <c r="B22" s="6" t="s">
        <v>35</v>
      </c>
      <c r="C22" s="6" t="s">
        <v>70</v>
      </c>
      <c r="D22">
        <v>0</v>
      </c>
      <c r="Q22">
        <v>7</v>
      </c>
      <c r="S22">
        <v>8</v>
      </c>
      <c r="T22">
        <v>1</v>
      </c>
      <c r="U22">
        <v>2</v>
      </c>
      <c r="V22">
        <v>33</v>
      </c>
      <c r="AA22">
        <v>3</v>
      </c>
      <c r="AB22">
        <f t="shared" si="0"/>
        <v>54</v>
      </c>
    </row>
    <row r="23" spans="1:28" x14ac:dyDescent="0.2">
      <c r="A23" s="6">
        <v>757486</v>
      </c>
      <c r="B23" s="6" t="s">
        <v>35</v>
      </c>
      <c r="C23" s="6" t="s">
        <v>71</v>
      </c>
      <c r="D23">
        <v>0</v>
      </c>
      <c r="Q23">
        <v>7</v>
      </c>
      <c r="S23">
        <v>8</v>
      </c>
      <c r="T23">
        <v>1</v>
      </c>
      <c r="U23">
        <v>2</v>
      </c>
      <c r="V23">
        <v>33</v>
      </c>
      <c r="AA23">
        <v>3</v>
      </c>
      <c r="AB23">
        <f t="shared" si="0"/>
        <v>54</v>
      </c>
    </row>
    <row r="24" spans="1:28" x14ac:dyDescent="0.2">
      <c r="A24" s="11" t="s">
        <v>38</v>
      </c>
      <c r="B24" s="11" t="s">
        <v>24</v>
      </c>
      <c r="C24" s="11" t="s">
        <v>37</v>
      </c>
      <c r="D24">
        <v>2</v>
      </c>
      <c r="Z24">
        <v>45</v>
      </c>
      <c r="AA24">
        <v>3</v>
      </c>
      <c r="AB24">
        <f t="shared" si="0"/>
        <v>50</v>
      </c>
    </row>
    <row r="25" spans="1:28" x14ac:dyDescent="0.2">
      <c r="A25" s="11">
        <v>165170</v>
      </c>
      <c r="B25" s="11" t="s">
        <v>24</v>
      </c>
      <c r="C25" s="11" t="s">
        <v>10</v>
      </c>
      <c r="D25">
        <v>2</v>
      </c>
      <c r="Z25">
        <v>45</v>
      </c>
      <c r="AA25">
        <v>3</v>
      </c>
      <c r="AB25">
        <f t="shared" si="0"/>
        <v>50</v>
      </c>
    </row>
    <row r="26" spans="1:28" x14ac:dyDescent="0.2">
      <c r="A26" s="11">
        <v>99851</v>
      </c>
      <c r="B26" s="11" t="s">
        <v>36</v>
      </c>
      <c r="C26" s="11" t="s">
        <v>10</v>
      </c>
      <c r="D26">
        <v>2</v>
      </c>
      <c r="Y26">
        <v>1</v>
      </c>
      <c r="Z26">
        <v>45</v>
      </c>
      <c r="AA26">
        <v>3</v>
      </c>
      <c r="AB26">
        <f t="shared" si="0"/>
        <v>51</v>
      </c>
    </row>
    <row r="27" spans="1:28" x14ac:dyDescent="0.2">
      <c r="A27" s="11">
        <v>178277</v>
      </c>
      <c r="B27" s="11" t="s">
        <v>36</v>
      </c>
      <c r="C27" s="11" t="s">
        <v>10</v>
      </c>
      <c r="D27">
        <v>2</v>
      </c>
      <c r="Y27">
        <v>1</v>
      </c>
      <c r="Z27">
        <v>45</v>
      </c>
      <c r="AA27">
        <v>3</v>
      </c>
      <c r="AB27">
        <f t="shared" si="0"/>
        <v>51</v>
      </c>
    </row>
    <row r="28" spans="1:28" x14ac:dyDescent="0.2">
      <c r="A28" s="12">
        <v>65378</v>
      </c>
      <c r="B28" s="12" t="s">
        <v>36</v>
      </c>
      <c r="C28" s="11" t="s">
        <v>22</v>
      </c>
      <c r="D28">
        <v>2</v>
      </c>
      <c r="Y28">
        <v>1</v>
      </c>
      <c r="Z28">
        <v>45</v>
      </c>
      <c r="AA28">
        <v>3</v>
      </c>
      <c r="AB28">
        <f t="shared" si="0"/>
        <v>51</v>
      </c>
    </row>
    <row r="29" spans="1:28" x14ac:dyDescent="0.2">
      <c r="A29" s="11">
        <v>861362</v>
      </c>
      <c r="B29" s="11" t="s">
        <v>36</v>
      </c>
      <c r="C29" s="11" t="s">
        <v>39</v>
      </c>
      <c r="D29">
        <v>2</v>
      </c>
      <c r="Y29">
        <v>1</v>
      </c>
      <c r="Z29">
        <v>45</v>
      </c>
      <c r="AA29">
        <v>3</v>
      </c>
      <c r="AB29">
        <f t="shared" si="0"/>
        <v>51</v>
      </c>
    </row>
    <row r="30" spans="1:28" x14ac:dyDescent="0.2">
      <c r="A30" s="11">
        <v>98489</v>
      </c>
      <c r="B30" s="11" t="s">
        <v>41</v>
      </c>
      <c r="C30" s="11" t="s">
        <v>42</v>
      </c>
      <c r="D30">
        <v>2</v>
      </c>
      <c r="X30">
        <v>5</v>
      </c>
      <c r="Z30">
        <v>45</v>
      </c>
      <c r="AA30">
        <v>3</v>
      </c>
      <c r="AB30">
        <f t="shared" si="0"/>
        <v>55</v>
      </c>
    </row>
    <row r="31" spans="1:28" x14ac:dyDescent="0.2">
      <c r="A31" s="11">
        <v>315931</v>
      </c>
      <c r="B31" s="11" t="s">
        <v>40</v>
      </c>
      <c r="C31" s="11" t="s">
        <v>42</v>
      </c>
      <c r="D31">
        <v>0</v>
      </c>
      <c r="W31">
        <v>3</v>
      </c>
      <c r="X31">
        <v>5</v>
      </c>
      <c r="Z31">
        <v>45</v>
      </c>
      <c r="AA31">
        <v>3</v>
      </c>
      <c r="AB31">
        <f t="shared" si="0"/>
        <v>56</v>
      </c>
    </row>
    <row r="32" spans="1:28" x14ac:dyDescent="0.2">
      <c r="W32" s="1"/>
      <c r="X32" s="1"/>
      <c r="Y32" s="1"/>
      <c r="Z32" s="1"/>
      <c r="AA32" s="1" t="s">
        <v>19</v>
      </c>
      <c r="AB32" s="4">
        <f>SUM(AB2:AB31)/30</f>
        <v>54.633333333333333</v>
      </c>
    </row>
    <row r="33" spans="1:28" x14ac:dyDescent="0.2">
      <c r="B33" s="14" t="s">
        <v>55</v>
      </c>
      <c r="C33" s="1" t="s">
        <v>56</v>
      </c>
      <c r="D33" s="1" t="s">
        <v>59</v>
      </c>
      <c r="E33" s="1" t="s">
        <v>62</v>
      </c>
      <c r="F33" s="1" t="s">
        <v>63</v>
      </c>
      <c r="G33" s="1" t="s">
        <v>64</v>
      </c>
      <c r="H33" s="1" t="s">
        <v>65</v>
      </c>
      <c r="I33" s="1" t="s">
        <v>66</v>
      </c>
      <c r="J33" s="1" t="s">
        <v>23</v>
      </c>
      <c r="K33" s="1" t="s">
        <v>58</v>
      </c>
      <c r="L33" s="1" t="s">
        <v>57</v>
      </c>
    </row>
    <row r="34" spans="1:28" x14ac:dyDescent="0.2">
      <c r="C34" s="2"/>
      <c r="G34" s="2">
        <f>3000/AB32</f>
        <v>54.911531421598539</v>
      </c>
      <c r="H34" s="2">
        <f>3500/AB32</f>
        <v>64.063453325198296</v>
      </c>
      <c r="I34" s="2">
        <f>3900/AB32</f>
        <v>71.384990848078104</v>
      </c>
      <c r="J34" s="2"/>
      <c r="K34" s="2"/>
      <c r="L34" s="2"/>
      <c r="Q34" s="2"/>
      <c r="R34" s="2"/>
      <c r="AA34" t="s">
        <v>61</v>
      </c>
      <c r="AB34" s="15">
        <f>STDEV(AB2:AB31)</f>
        <v>5.5552605285647854</v>
      </c>
    </row>
    <row r="35" spans="1:28" x14ac:dyDescent="0.2">
      <c r="A35" t="s">
        <v>27</v>
      </c>
      <c r="B35">
        <v>2</v>
      </c>
      <c r="C35">
        <f>SUM(D3)/1</f>
        <v>3</v>
      </c>
      <c r="D35" s="3">
        <f>C35*71</f>
        <v>213</v>
      </c>
      <c r="E35" s="3">
        <f>1950-(B35+C35)*71</f>
        <v>1595</v>
      </c>
      <c r="F35" s="3">
        <f t="shared" ref="F35:F57" si="1">1950-D35</f>
        <v>1737</v>
      </c>
      <c r="G35" s="3">
        <f>C35*$G$34+72</f>
        <v>236.73459426479562</v>
      </c>
      <c r="H35" s="3">
        <f>C35*$H$34+72</f>
        <v>264.1903599755949</v>
      </c>
      <c r="I35" s="3">
        <f>C35*$I$34+72</f>
        <v>286.15497254423428</v>
      </c>
      <c r="J35" s="3">
        <f>2022-G35</f>
        <v>1785.2654057352045</v>
      </c>
      <c r="K35" s="3">
        <f>2022-H35</f>
        <v>1757.8096400244051</v>
      </c>
      <c r="L35" s="3">
        <f>2022-I35</f>
        <v>1735.8450274557658</v>
      </c>
      <c r="Q35" s="3"/>
      <c r="R35" s="3"/>
    </row>
    <row r="36" spans="1:28" x14ac:dyDescent="0.2">
      <c r="A36" t="s">
        <v>26</v>
      </c>
      <c r="B36">
        <v>4</v>
      </c>
      <c r="C36" s="2">
        <f>SUM(D2:E3)/2</f>
        <v>5.5</v>
      </c>
      <c r="D36" s="3">
        <f t="shared" ref="D36:D57" si="2">C36*71</f>
        <v>390.5</v>
      </c>
      <c r="E36" s="3">
        <f t="shared" ref="E36:E57" si="3">1950-(B36+C36)*71</f>
        <v>1275.5</v>
      </c>
      <c r="F36" s="3">
        <f t="shared" si="1"/>
        <v>1559.5</v>
      </c>
      <c r="G36" s="3">
        <f t="shared" ref="G36:G56" si="4">C36*$G$34+72</f>
        <v>374.01342281879198</v>
      </c>
      <c r="H36" s="3">
        <f t="shared" ref="H36:H56" si="5">C36*$H$34+72</f>
        <v>424.34899328859063</v>
      </c>
      <c r="I36" s="3">
        <f t="shared" ref="I36:I56" si="6">C36*$I$34+72</f>
        <v>464.61744966442956</v>
      </c>
      <c r="J36" s="3">
        <f t="shared" ref="J36:J56" si="7">2022-G36</f>
        <v>1647.9865771812081</v>
      </c>
      <c r="K36" s="3">
        <f t="shared" ref="K36:K56" si="8">2022-H36</f>
        <v>1597.6510067114093</v>
      </c>
      <c r="L36" s="3">
        <f t="shared" ref="L36:L56" si="9">2022-I36</f>
        <v>1557.3825503355704</v>
      </c>
      <c r="Q36" s="3"/>
      <c r="R36" s="3"/>
    </row>
    <row r="37" spans="1:28" x14ac:dyDescent="0.2">
      <c r="A37" t="s">
        <v>21</v>
      </c>
      <c r="B37">
        <v>2</v>
      </c>
      <c r="C37" s="2">
        <f>SUM(D4:D5)/2</f>
        <v>1</v>
      </c>
      <c r="D37" s="3">
        <f t="shared" si="2"/>
        <v>71</v>
      </c>
      <c r="E37" s="3">
        <f t="shared" si="3"/>
        <v>1737</v>
      </c>
      <c r="F37" s="3">
        <f t="shared" si="1"/>
        <v>1879</v>
      </c>
      <c r="G37" s="3">
        <f t="shared" si="4"/>
        <v>126.91153142159854</v>
      </c>
      <c r="H37" s="3">
        <f t="shared" si="5"/>
        <v>136.06345332519828</v>
      </c>
      <c r="I37" s="3">
        <f t="shared" si="6"/>
        <v>143.3849908480781</v>
      </c>
      <c r="J37" s="3">
        <f t="shared" si="7"/>
        <v>1895.0884685784015</v>
      </c>
      <c r="K37" s="3">
        <f t="shared" si="8"/>
        <v>1885.9365466748018</v>
      </c>
      <c r="L37" s="3">
        <f t="shared" si="9"/>
        <v>1878.6150091519219</v>
      </c>
      <c r="Q37" s="3"/>
      <c r="R37" s="3"/>
    </row>
    <row r="38" spans="1:28" x14ac:dyDescent="0.2">
      <c r="A38" t="s">
        <v>12</v>
      </c>
      <c r="B38">
        <v>6</v>
      </c>
      <c r="C38" s="2">
        <f>(SUM(D2:G5))/4</f>
        <v>6.25</v>
      </c>
      <c r="D38" s="3">
        <f t="shared" si="2"/>
        <v>443.75</v>
      </c>
      <c r="E38" s="3">
        <f t="shared" si="3"/>
        <v>1080.25</v>
      </c>
      <c r="F38" s="3">
        <f t="shared" si="1"/>
        <v>1506.25</v>
      </c>
      <c r="G38" s="3">
        <f t="shared" si="4"/>
        <v>415.19707138499086</v>
      </c>
      <c r="H38" s="3">
        <f t="shared" si="5"/>
        <v>472.39658328248936</v>
      </c>
      <c r="I38" s="3">
        <f t="shared" si="6"/>
        <v>518.15619280048816</v>
      </c>
      <c r="J38" s="3">
        <f t="shared" si="7"/>
        <v>1606.802928615009</v>
      </c>
      <c r="K38" s="3">
        <f t="shared" si="8"/>
        <v>1549.6034167175108</v>
      </c>
      <c r="L38" s="3">
        <f t="shared" si="9"/>
        <v>1503.843807199512</v>
      </c>
      <c r="Q38" s="3"/>
      <c r="R38" s="3"/>
    </row>
    <row r="39" spans="1:28" x14ac:dyDescent="0.2">
      <c r="A39" t="s">
        <v>28</v>
      </c>
      <c r="B39">
        <v>7</v>
      </c>
      <c r="C39" s="2">
        <f>SUM(D6:D7)/2</f>
        <v>16</v>
      </c>
      <c r="D39" s="3">
        <f t="shared" si="2"/>
        <v>1136</v>
      </c>
      <c r="E39" s="3">
        <f t="shared" si="3"/>
        <v>317</v>
      </c>
      <c r="F39" s="3">
        <f t="shared" si="1"/>
        <v>814</v>
      </c>
      <c r="G39" s="3">
        <f t="shared" si="4"/>
        <v>950.58450274557663</v>
      </c>
      <c r="H39" s="3">
        <f t="shared" si="5"/>
        <v>1097.0152532031727</v>
      </c>
      <c r="I39" s="3">
        <f t="shared" si="6"/>
        <v>1214.1598535692497</v>
      </c>
      <c r="J39" s="3">
        <f t="shared" si="7"/>
        <v>1071.4154972544234</v>
      </c>
      <c r="K39" s="3">
        <f t="shared" si="8"/>
        <v>924.98474679682727</v>
      </c>
      <c r="L39" s="3">
        <f t="shared" si="9"/>
        <v>807.84014643075034</v>
      </c>
      <c r="Q39" s="3"/>
      <c r="R39" s="3"/>
    </row>
    <row r="40" spans="1:28" x14ac:dyDescent="0.2">
      <c r="A40" t="s">
        <v>34</v>
      </c>
      <c r="B40">
        <v>4</v>
      </c>
      <c r="C40">
        <f>SUM(D15:D16)/2</f>
        <v>11</v>
      </c>
      <c r="D40" s="3">
        <f t="shared" si="2"/>
        <v>781</v>
      </c>
      <c r="E40" s="3">
        <f t="shared" si="3"/>
        <v>885</v>
      </c>
      <c r="F40" s="3">
        <f t="shared" si="1"/>
        <v>1169</v>
      </c>
      <c r="G40" s="3">
        <f t="shared" si="4"/>
        <v>676.02684563758396</v>
      </c>
      <c r="H40" s="3">
        <f t="shared" si="5"/>
        <v>776.69798657718127</v>
      </c>
      <c r="I40" s="3">
        <f t="shared" si="6"/>
        <v>857.23489932885911</v>
      </c>
      <c r="J40" s="3">
        <f t="shared" si="7"/>
        <v>1345.9731543624162</v>
      </c>
      <c r="K40" s="3">
        <f t="shared" si="8"/>
        <v>1245.3020134228186</v>
      </c>
      <c r="L40" s="3">
        <f t="shared" si="9"/>
        <v>1164.7651006711408</v>
      </c>
      <c r="Q40" s="3"/>
      <c r="R40" s="3"/>
    </row>
    <row r="41" spans="1:28" x14ac:dyDescent="0.2">
      <c r="A41" t="s">
        <v>31</v>
      </c>
      <c r="B41">
        <v>13</v>
      </c>
      <c r="C41">
        <f>SUM(D12:D14)/3</f>
        <v>3</v>
      </c>
      <c r="D41" s="3">
        <f t="shared" si="2"/>
        <v>213</v>
      </c>
      <c r="E41" s="3">
        <f t="shared" si="3"/>
        <v>814</v>
      </c>
      <c r="F41" s="3">
        <f t="shared" si="1"/>
        <v>1737</v>
      </c>
      <c r="G41" s="3">
        <f t="shared" si="4"/>
        <v>236.73459426479562</v>
      </c>
      <c r="H41" s="3">
        <f t="shared" si="5"/>
        <v>264.1903599755949</v>
      </c>
      <c r="I41" s="3">
        <f t="shared" si="6"/>
        <v>286.15497254423428</v>
      </c>
      <c r="J41" s="3">
        <f t="shared" si="7"/>
        <v>1785.2654057352045</v>
      </c>
      <c r="K41" s="3">
        <f t="shared" si="8"/>
        <v>1757.8096400244051</v>
      </c>
      <c r="L41" s="3">
        <f t="shared" si="9"/>
        <v>1735.8450274557658</v>
      </c>
      <c r="Q41" s="3"/>
      <c r="R41" s="3"/>
    </row>
    <row r="42" spans="1:28" x14ac:dyDescent="0.2">
      <c r="A42" t="s">
        <v>53</v>
      </c>
      <c r="B42">
        <v>1</v>
      </c>
      <c r="C42" s="2">
        <f>SUM(D12:K16)/5</f>
        <v>15.6</v>
      </c>
      <c r="D42" s="3">
        <f t="shared" si="2"/>
        <v>1107.5999999999999</v>
      </c>
      <c r="E42" s="3">
        <f t="shared" si="3"/>
        <v>771.39999999999986</v>
      </c>
      <c r="F42" s="3">
        <f t="shared" si="1"/>
        <v>842.40000000000009</v>
      </c>
      <c r="G42" s="3">
        <f t="shared" si="4"/>
        <v>928.61989017693725</v>
      </c>
      <c r="H42" s="3">
        <f t="shared" si="5"/>
        <v>1071.3898718730934</v>
      </c>
      <c r="I42" s="3">
        <f t="shared" si="6"/>
        <v>1185.6058572300185</v>
      </c>
      <c r="J42" s="3">
        <f t="shared" si="7"/>
        <v>1093.3801098230629</v>
      </c>
      <c r="K42" s="3">
        <f t="shared" si="8"/>
        <v>950.6101281269066</v>
      </c>
      <c r="L42" s="3">
        <f t="shared" si="9"/>
        <v>836.3941427699815</v>
      </c>
      <c r="Q42" s="3"/>
      <c r="R42" s="3"/>
    </row>
    <row r="43" spans="1:28" x14ac:dyDescent="0.2">
      <c r="A43" t="s">
        <v>29</v>
      </c>
      <c r="B43">
        <v>7</v>
      </c>
      <c r="C43" s="2">
        <f>SUM(D10:D11)/2</f>
        <v>4</v>
      </c>
      <c r="D43" s="3">
        <f t="shared" si="2"/>
        <v>284</v>
      </c>
      <c r="E43" s="3">
        <f t="shared" si="3"/>
        <v>1169</v>
      </c>
      <c r="F43" s="3">
        <f t="shared" si="1"/>
        <v>1666</v>
      </c>
      <c r="G43" s="3">
        <f t="shared" si="4"/>
        <v>291.64612568639416</v>
      </c>
      <c r="H43" s="3">
        <f t="shared" si="5"/>
        <v>328.25381330079318</v>
      </c>
      <c r="I43" s="3">
        <f t="shared" si="6"/>
        <v>357.53996339231242</v>
      </c>
      <c r="J43" s="3">
        <f t="shared" si="7"/>
        <v>1730.353874313606</v>
      </c>
      <c r="K43" s="3">
        <f t="shared" si="8"/>
        <v>1693.7461866992069</v>
      </c>
      <c r="L43" s="3">
        <f t="shared" si="9"/>
        <v>1664.4600366076875</v>
      </c>
      <c r="Q43" s="3"/>
      <c r="R43" s="3"/>
    </row>
    <row r="44" spans="1:28" x14ac:dyDescent="0.2">
      <c r="A44" t="s">
        <v>45</v>
      </c>
      <c r="B44">
        <v>7</v>
      </c>
      <c r="C44" s="2">
        <f>SUM(D8:D9)/2</f>
        <v>7</v>
      </c>
      <c r="D44" s="3">
        <f t="shared" si="2"/>
        <v>497</v>
      </c>
      <c r="E44" s="3">
        <f t="shared" si="3"/>
        <v>956</v>
      </c>
      <c r="F44" s="3">
        <f t="shared" si="1"/>
        <v>1453</v>
      </c>
      <c r="G44" s="3">
        <f t="shared" si="4"/>
        <v>456.3807199511898</v>
      </c>
      <c r="H44" s="3">
        <f t="shared" si="5"/>
        <v>520.44417327638803</v>
      </c>
      <c r="I44" s="3">
        <f t="shared" si="6"/>
        <v>571.6949359365467</v>
      </c>
      <c r="J44" s="3">
        <f t="shared" si="7"/>
        <v>1565.6192800488102</v>
      </c>
      <c r="K44" s="3">
        <f t="shared" si="8"/>
        <v>1501.555826723612</v>
      </c>
      <c r="L44" s="3">
        <f t="shared" si="9"/>
        <v>1450.3050640634533</v>
      </c>
      <c r="Q44" s="3"/>
      <c r="R44" s="3"/>
    </row>
    <row r="45" spans="1:28" x14ac:dyDescent="0.2">
      <c r="A45" t="s">
        <v>52</v>
      </c>
      <c r="B45">
        <v>1</v>
      </c>
      <c r="C45" s="2">
        <f>SUM(D8:N11)/4</f>
        <v>12.5</v>
      </c>
      <c r="D45" s="3">
        <f t="shared" si="2"/>
        <v>887.5</v>
      </c>
      <c r="E45" s="3">
        <f t="shared" si="3"/>
        <v>991.5</v>
      </c>
      <c r="F45" s="3">
        <f t="shared" si="1"/>
        <v>1062.5</v>
      </c>
      <c r="G45" s="3">
        <f t="shared" si="4"/>
        <v>758.39414276998173</v>
      </c>
      <c r="H45" s="3">
        <f t="shared" si="5"/>
        <v>872.79316656497872</v>
      </c>
      <c r="I45" s="3">
        <f t="shared" si="6"/>
        <v>964.31238560097631</v>
      </c>
      <c r="J45" s="3">
        <f t="shared" si="7"/>
        <v>1263.6058572300183</v>
      </c>
      <c r="K45" s="3">
        <f t="shared" si="8"/>
        <v>1149.2068334350213</v>
      </c>
      <c r="L45" s="3">
        <f t="shared" si="9"/>
        <v>1057.6876143990237</v>
      </c>
      <c r="Q45" s="3"/>
      <c r="R45" s="3"/>
    </row>
    <row r="46" spans="1:28" x14ac:dyDescent="0.2">
      <c r="A46" t="s">
        <v>51</v>
      </c>
      <c r="B46">
        <v>6</v>
      </c>
      <c r="C46" s="2">
        <f>SUM(D6:O16)/11</f>
        <v>16.636363636363637</v>
      </c>
      <c r="D46" s="3">
        <f t="shared" si="2"/>
        <v>1181.1818181818182</v>
      </c>
      <c r="E46" s="3">
        <f t="shared" si="3"/>
        <v>342.81818181818176</v>
      </c>
      <c r="F46" s="3">
        <f t="shared" si="1"/>
        <v>768.81818181818176</v>
      </c>
      <c r="G46" s="3">
        <f t="shared" si="4"/>
        <v>985.52820455932113</v>
      </c>
      <c r="H46" s="3">
        <f t="shared" si="5"/>
        <v>1137.7829053192081</v>
      </c>
      <c r="I46" s="3">
        <f t="shared" si="6"/>
        <v>1259.5866659271176</v>
      </c>
      <c r="J46" s="3">
        <f t="shared" si="7"/>
        <v>1036.4717954406788</v>
      </c>
      <c r="K46" s="3">
        <f t="shared" si="8"/>
        <v>884.21709468079189</v>
      </c>
      <c r="L46" s="3">
        <f t="shared" si="9"/>
        <v>762.41333407288244</v>
      </c>
      <c r="Q46" s="3"/>
      <c r="R46" s="3"/>
    </row>
    <row r="47" spans="1:28" x14ac:dyDescent="0.2">
      <c r="A47" t="s">
        <v>35</v>
      </c>
      <c r="B47">
        <v>7</v>
      </c>
      <c r="C47" s="2">
        <f>SUM(D22:D23)/2</f>
        <v>0</v>
      </c>
      <c r="D47" s="3">
        <f t="shared" si="2"/>
        <v>0</v>
      </c>
      <c r="E47" s="3">
        <f t="shared" si="3"/>
        <v>1453</v>
      </c>
      <c r="F47" s="3">
        <f t="shared" si="1"/>
        <v>1950</v>
      </c>
      <c r="G47" s="3">
        <f t="shared" si="4"/>
        <v>72</v>
      </c>
      <c r="H47" s="3">
        <f t="shared" si="5"/>
        <v>72</v>
      </c>
      <c r="I47" s="3">
        <f t="shared" si="6"/>
        <v>72</v>
      </c>
      <c r="J47" s="3">
        <f t="shared" si="7"/>
        <v>1950</v>
      </c>
      <c r="K47" s="3">
        <f t="shared" si="8"/>
        <v>1950</v>
      </c>
      <c r="L47" s="3">
        <f t="shared" si="9"/>
        <v>1950</v>
      </c>
    </row>
    <row r="48" spans="1:28" x14ac:dyDescent="0.2">
      <c r="A48" t="s">
        <v>67</v>
      </c>
      <c r="B48">
        <v>2</v>
      </c>
      <c r="C48" s="2">
        <f>SUM(D19:Q23)/5</f>
        <v>4</v>
      </c>
      <c r="D48" s="3">
        <f t="shared" ref="D48" si="10">C48*71</f>
        <v>284</v>
      </c>
      <c r="E48" s="3">
        <f t="shared" ref="E48" si="11">1950-(B48+C48)*71</f>
        <v>1524</v>
      </c>
      <c r="F48" s="3">
        <f t="shared" ref="F48" si="12">1950-D48</f>
        <v>1666</v>
      </c>
      <c r="G48" s="3">
        <f t="shared" ref="G48" si="13">C48*$G$34+72</f>
        <v>291.64612568639416</v>
      </c>
      <c r="H48" s="3">
        <f t="shared" ref="H48" si="14">C48*$H$34+72</f>
        <v>328.25381330079318</v>
      </c>
      <c r="I48" s="3">
        <f t="shared" ref="I48" si="15">C48*$I$34+72</f>
        <v>357.53996339231242</v>
      </c>
      <c r="J48" s="3">
        <f t="shared" ref="J48" si="16">2022-G48</f>
        <v>1730.353874313606</v>
      </c>
      <c r="K48" s="3">
        <f t="shared" ref="K48" si="17">2022-H48</f>
        <v>1693.7461866992069</v>
      </c>
      <c r="L48" s="3">
        <f t="shared" ref="L48" si="18">2022-I48</f>
        <v>1664.4600366076875</v>
      </c>
    </row>
    <row r="49" spans="1:12" x14ac:dyDescent="0.2">
      <c r="A49" t="s">
        <v>13</v>
      </c>
      <c r="B49">
        <v>8</v>
      </c>
      <c r="C49" s="2">
        <f>SUM(D18:R23)/6</f>
        <v>5.333333333333333</v>
      </c>
      <c r="D49" s="3">
        <f t="shared" si="2"/>
        <v>378.66666666666663</v>
      </c>
      <c r="E49" s="3">
        <f t="shared" si="3"/>
        <v>1003.3333333333334</v>
      </c>
      <c r="F49" s="3">
        <f t="shared" si="1"/>
        <v>1571.3333333333335</v>
      </c>
      <c r="G49" s="3">
        <f t="shared" si="4"/>
        <v>364.86150091519221</v>
      </c>
      <c r="H49" s="3">
        <f t="shared" si="5"/>
        <v>413.67175106772424</v>
      </c>
      <c r="I49" s="3">
        <f t="shared" si="6"/>
        <v>452.71995118974985</v>
      </c>
      <c r="J49" s="3">
        <f t="shared" si="7"/>
        <v>1657.1384990848078</v>
      </c>
      <c r="K49" s="3">
        <f t="shared" si="8"/>
        <v>1608.3282489322758</v>
      </c>
      <c r="L49" s="3">
        <f t="shared" si="9"/>
        <v>1569.2800488102503</v>
      </c>
    </row>
    <row r="50" spans="1:12" x14ac:dyDescent="0.2">
      <c r="A50" t="s">
        <v>18</v>
      </c>
      <c r="B50">
        <v>1</v>
      </c>
      <c r="C50" s="2">
        <f>SUM(D17:S23)/7</f>
        <v>13</v>
      </c>
      <c r="D50" s="3">
        <f t="shared" si="2"/>
        <v>923</v>
      </c>
      <c r="E50" s="3">
        <f t="shared" si="3"/>
        <v>956</v>
      </c>
      <c r="F50" s="3">
        <f t="shared" si="1"/>
        <v>1027</v>
      </c>
      <c r="G50" s="3">
        <f t="shared" si="4"/>
        <v>785.84990848078098</v>
      </c>
      <c r="H50" s="3">
        <f t="shared" si="5"/>
        <v>904.82489322757783</v>
      </c>
      <c r="I50" s="3">
        <f t="shared" si="6"/>
        <v>1000.0048810250154</v>
      </c>
      <c r="J50" s="3">
        <f t="shared" si="7"/>
        <v>1236.1500915192191</v>
      </c>
      <c r="K50" s="3">
        <f t="shared" si="8"/>
        <v>1117.1751067724222</v>
      </c>
      <c r="L50" s="3">
        <f t="shared" si="9"/>
        <v>1021.9951189749846</v>
      </c>
    </row>
    <row r="51" spans="1:12" x14ac:dyDescent="0.2">
      <c r="A51" t="s">
        <v>14</v>
      </c>
      <c r="B51">
        <v>2</v>
      </c>
      <c r="C51" s="2">
        <f>SUM(D6:T23)/18</f>
        <v>19.277777777777779</v>
      </c>
      <c r="D51" s="3">
        <f t="shared" si="2"/>
        <v>1368.7222222222222</v>
      </c>
      <c r="E51" s="3">
        <f t="shared" si="3"/>
        <v>439.27777777777783</v>
      </c>
      <c r="F51" s="3">
        <f t="shared" si="1"/>
        <v>581.27777777777783</v>
      </c>
      <c r="G51" s="3">
        <f t="shared" si="4"/>
        <v>1130.5723001830386</v>
      </c>
      <c r="H51" s="3">
        <f t="shared" si="5"/>
        <v>1307.0010168802116</v>
      </c>
      <c r="I51" s="3">
        <f t="shared" si="6"/>
        <v>1448.1439902379502</v>
      </c>
      <c r="J51" s="3">
        <f t="shared" si="7"/>
        <v>891.42769981696142</v>
      </c>
      <c r="K51" s="3">
        <f t="shared" si="8"/>
        <v>714.99898311978836</v>
      </c>
      <c r="L51" s="3">
        <f t="shared" si="9"/>
        <v>573.85600976204978</v>
      </c>
    </row>
    <row r="52" spans="1:12" x14ac:dyDescent="0.2">
      <c r="A52" t="s">
        <v>15</v>
      </c>
      <c r="B52">
        <v>33</v>
      </c>
      <c r="C52" s="2">
        <f>SUM(D2:U23)/22</f>
        <v>19.636363636363637</v>
      </c>
      <c r="D52" s="3">
        <f t="shared" si="2"/>
        <v>1394.1818181818182</v>
      </c>
      <c r="E52" s="3">
        <f t="shared" si="3"/>
        <v>-1787.1818181818185</v>
      </c>
      <c r="F52" s="3">
        <f t="shared" si="1"/>
        <v>555.81818181818176</v>
      </c>
      <c r="G52" s="3">
        <f t="shared" si="4"/>
        <v>1150.2627988241168</v>
      </c>
      <c r="H52" s="3">
        <f t="shared" si="5"/>
        <v>1329.973265294803</v>
      </c>
      <c r="I52" s="3">
        <f t="shared" si="6"/>
        <v>1473.741638471352</v>
      </c>
      <c r="J52" s="3">
        <f t="shared" si="7"/>
        <v>871.73720117588323</v>
      </c>
      <c r="K52" s="3">
        <f t="shared" si="8"/>
        <v>692.02673470519699</v>
      </c>
      <c r="L52" s="3">
        <f t="shared" si="9"/>
        <v>548.25836152864804</v>
      </c>
    </row>
    <row r="53" spans="1:12" x14ac:dyDescent="0.2">
      <c r="A53" t="s">
        <v>40</v>
      </c>
      <c r="B53">
        <v>3</v>
      </c>
      <c r="C53" s="2">
        <f>SUM(D31)/1</f>
        <v>0</v>
      </c>
      <c r="D53" s="3">
        <f t="shared" si="2"/>
        <v>0</v>
      </c>
      <c r="E53" s="3">
        <f t="shared" si="3"/>
        <v>1737</v>
      </c>
      <c r="F53" s="3">
        <f t="shared" si="1"/>
        <v>1950</v>
      </c>
      <c r="G53" s="3">
        <f t="shared" si="4"/>
        <v>72</v>
      </c>
      <c r="H53" s="3">
        <f t="shared" si="5"/>
        <v>72</v>
      </c>
      <c r="I53" s="3">
        <f t="shared" si="6"/>
        <v>72</v>
      </c>
      <c r="J53" s="3">
        <f t="shared" si="7"/>
        <v>1950</v>
      </c>
      <c r="K53" s="3">
        <f t="shared" si="8"/>
        <v>1950</v>
      </c>
      <c r="L53" s="3">
        <f t="shared" si="9"/>
        <v>1950</v>
      </c>
    </row>
    <row r="54" spans="1:12" x14ac:dyDescent="0.2">
      <c r="A54" t="s">
        <v>41</v>
      </c>
      <c r="B54">
        <v>5</v>
      </c>
      <c r="C54" s="2">
        <f>SUM(D30:W31)/2</f>
        <v>2.5</v>
      </c>
      <c r="D54" s="3">
        <f t="shared" si="2"/>
        <v>177.5</v>
      </c>
      <c r="E54" s="3">
        <f t="shared" si="3"/>
        <v>1417.5</v>
      </c>
      <c r="F54" s="3">
        <f t="shared" si="1"/>
        <v>1772.5</v>
      </c>
      <c r="G54" s="3">
        <f t="shared" si="4"/>
        <v>209.27882855399633</v>
      </c>
      <c r="H54" s="3">
        <f t="shared" si="5"/>
        <v>232.15863331299573</v>
      </c>
      <c r="I54" s="3">
        <f t="shared" si="6"/>
        <v>250.46247712019527</v>
      </c>
      <c r="J54" s="3">
        <f t="shared" si="7"/>
        <v>1812.7211714460036</v>
      </c>
      <c r="K54" s="3">
        <f t="shared" si="8"/>
        <v>1789.8413666870042</v>
      </c>
      <c r="L54" s="3">
        <f t="shared" si="9"/>
        <v>1771.5375228798048</v>
      </c>
    </row>
    <row r="55" spans="1:12" x14ac:dyDescent="0.2">
      <c r="A55" t="s">
        <v>36</v>
      </c>
      <c r="B55">
        <v>1</v>
      </c>
      <c r="C55" s="2">
        <f>SUM(D26:D29)/4</f>
        <v>2</v>
      </c>
      <c r="D55" s="3">
        <f t="shared" si="2"/>
        <v>142</v>
      </c>
      <c r="E55" s="3">
        <f t="shared" si="3"/>
        <v>1737</v>
      </c>
      <c r="F55" s="3">
        <f t="shared" si="1"/>
        <v>1808</v>
      </c>
      <c r="G55" s="3">
        <f t="shared" si="4"/>
        <v>181.82306284319708</v>
      </c>
      <c r="H55" s="3">
        <f t="shared" si="5"/>
        <v>200.12690665039659</v>
      </c>
      <c r="I55" s="3">
        <f t="shared" si="6"/>
        <v>214.76998169615621</v>
      </c>
      <c r="J55" s="3">
        <f t="shared" si="7"/>
        <v>1840.176937156803</v>
      </c>
      <c r="K55" s="3">
        <f t="shared" si="8"/>
        <v>1821.8730933496033</v>
      </c>
      <c r="L55" s="3">
        <f t="shared" si="9"/>
        <v>1807.2300183038437</v>
      </c>
    </row>
    <row r="56" spans="1:12" x14ac:dyDescent="0.2">
      <c r="A56" t="s">
        <v>24</v>
      </c>
      <c r="B56">
        <v>45</v>
      </c>
      <c r="C56" s="2">
        <f>SUM(D24:Y31)/8</f>
        <v>3.875</v>
      </c>
      <c r="D56" s="3">
        <f t="shared" si="2"/>
        <v>275.125</v>
      </c>
      <c r="E56" s="3">
        <f t="shared" si="3"/>
        <v>-1520.125</v>
      </c>
      <c r="F56" s="3">
        <f t="shared" si="1"/>
        <v>1674.875</v>
      </c>
      <c r="G56" s="3">
        <f t="shared" si="4"/>
        <v>284.78218425869431</v>
      </c>
      <c r="H56" s="3">
        <f t="shared" si="5"/>
        <v>320.24588163514341</v>
      </c>
      <c r="I56" s="3">
        <f t="shared" si="6"/>
        <v>348.61683953630268</v>
      </c>
      <c r="J56" s="3">
        <f t="shared" si="7"/>
        <v>1737.2178157413057</v>
      </c>
      <c r="K56" s="3">
        <f t="shared" si="8"/>
        <v>1701.7541183648566</v>
      </c>
      <c r="L56" s="3">
        <f t="shared" si="9"/>
        <v>1673.3831604636973</v>
      </c>
    </row>
    <row r="57" spans="1:12" x14ac:dyDescent="0.2">
      <c r="A57" t="s">
        <v>16</v>
      </c>
      <c r="B57">
        <v>3</v>
      </c>
      <c r="C57" s="2">
        <f>SUM(D2:Z31)/30</f>
        <v>51.633333333333333</v>
      </c>
      <c r="D57" s="3">
        <f t="shared" si="2"/>
        <v>3665.9666666666667</v>
      </c>
      <c r="E57" s="3">
        <f t="shared" si="3"/>
        <v>-1928.9666666666667</v>
      </c>
      <c r="F57" s="3">
        <f t="shared" si="1"/>
        <v>-1715.9666666666667</v>
      </c>
      <c r="G57" s="3">
        <f t="shared" ref="G57" si="19">C57*$G$34+72</f>
        <v>2907.2654057352047</v>
      </c>
      <c r="H57" s="3">
        <f t="shared" ref="H57" si="20">C57*$H$34+72</f>
        <v>3379.8096400244053</v>
      </c>
      <c r="I57" s="3">
        <f t="shared" ref="I57" si="21">C57*$I$34+72</f>
        <v>3757.8450274557663</v>
      </c>
      <c r="J57" s="3">
        <f t="shared" ref="J57" si="22">2022-G57</f>
        <v>-885.26540573520469</v>
      </c>
      <c r="K57" s="3">
        <f t="shared" ref="K57" si="23">2022-H57</f>
        <v>-1357.8096400244053</v>
      </c>
      <c r="L57" s="3">
        <f t="shared" ref="L57" si="24">2022-I57</f>
        <v>-1735.8450274557663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Smith</dc:creator>
  <cp:lastModifiedBy>Jared Smith</cp:lastModifiedBy>
  <dcterms:created xsi:type="dcterms:W3CDTF">2017-03-19T15:19:30Z</dcterms:created>
  <dcterms:modified xsi:type="dcterms:W3CDTF">2022-01-31T03:19:31Z</dcterms:modified>
</cp:coreProperties>
</file>